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J9" i="1"/>
  <c r="I9" i="1"/>
  <c r="H9" i="1"/>
  <c r="G9" i="1"/>
  <c r="J20" i="1"/>
  <c r="I20" i="1"/>
  <c r="H20" i="1"/>
  <c r="G20" i="1"/>
  <c r="J19" i="1"/>
  <c r="I19" i="1"/>
  <c r="H19" i="1"/>
  <c r="G19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7" i="1"/>
  <c r="I7" i="1"/>
  <c r="G7" i="1"/>
  <c r="J6" i="1"/>
  <c r="I6" i="1"/>
  <c r="H6" i="1"/>
  <c r="G6" i="1"/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F24" i="1" l="1"/>
  <c r="H24" i="1"/>
  <c r="L24" i="1"/>
  <c r="J24" i="1"/>
  <c r="I24" i="1"/>
</calcChain>
</file>

<file path=xl/sharedStrings.xml><?xml version="1.0" encoding="utf-8"?>
<sst xmlns="http://schemas.openxmlformats.org/spreadsheetml/2006/main" count="61" uniqueCount="54">
  <si>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</si>
  <si>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</si>
  <si>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</si>
  <si>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</si>
  <si>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</si>
  <si>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</si>
  <si>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</si>
  <si>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</si>
  <si>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</si>
  <si>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</si>
  <si>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</si>
  <si>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</si>
  <si>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</si>
  <si>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</si>
  <si>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</si>
  <si>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</si>
  <si>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</si>
  <si>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</si>
  <si>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</si>
  <si>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</si>
  <si>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</si>
  <si>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</si>
  <si>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</si>
  <si>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</si>
  <si>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</si>
  <si>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</si>
  <si>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</si>
  <si>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</si>
  <si>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</si>
  <si>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</si>
  <si>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</si>
  <si>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</si>
  <si>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</si>
  <si>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</si>
  <si>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</si>
  <si>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</si>
  <si>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</si>
  <si>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Хлеб ржано-пшеничный</t>
  </si>
  <si>
    <t>Хлеб пшеничный витаминизированный</t>
  </si>
  <si>
    <t>Мясо говядины, тушеное с овощами</t>
  </si>
  <si>
    <t>Чай с лимоном</t>
  </si>
  <si>
    <t>Борщ из капусты с картофелем, сметаной и зеленью,мясом</t>
  </si>
  <si>
    <t xml:space="preserve">Котлета из кур </t>
  </si>
  <si>
    <t>Рис, припушенный с овощами</t>
  </si>
  <si>
    <t>Компот из свежих плодов (яблок)</t>
  </si>
  <si>
    <t>пром</t>
  </si>
  <si>
    <t xml:space="preserve">пром </t>
  </si>
  <si>
    <t>20/1</t>
  </si>
  <si>
    <t>1</t>
  </si>
  <si>
    <t xml:space="preserve"> МАОУ "Основная общеобразовательная школа № 30"</t>
  </si>
  <si>
    <t>председатель правления Сысертского РАЙПО</t>
  </si>
  <si>
    <t>Шалапугина НВ</t>
  </si>
  <si>
    <t xml:space="preserve">Доп гарнир:огурец соленый </t>
  </si>
  <si>
    <t>Салат из картофеля с соленым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</si>
</sst>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2D2D2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3" borderId="3" xfId="0" applyFont="1" applyFill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8" fillId="0" borderId="2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horizontal="left" vertical="center"/>
    </xf>
    <xf numFmtId="2" fontId="8" fillId="0" borderId="2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horizontal="left" vertical="center" wrapText="1"/>
    </xf>
    <xf numFmtId="2" fontId="8" fillId="0" borderId="0" xfId="0" applyNumberFormat="1" applyFont="1" applyAlignment="1">
      <alignment horizontal="left" vertical="center" wrapText="1"/>
    </xf>
    <xf numFmtId="0" fontId="11" fillId="2" borderId="13" xfId="0" applyFont="1" applyFill="1" applyBorder="1" applyAlignment="1" applyProtection="1">
      <alignment horizontal="center" vertical="top" wrapText="1"/>
      <protection locked="0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4" xfId="0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10" fillId="0" borderId="2" xfId="0" applyNumberFormat="1" applyFont="1" applyBorder="1" applyAlignment="1">
      <alignment horizontal="left" vertical="center"/>
    </xf>
    <xf numFmtId="2" fontId="11" fillId="0" borderId="2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2" fontId="11" fillId="3" borderId="3" xfId="0" applyNumberFormat="1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left" vertical="center"/>
    </xf>
    <xf numFmtId="49" fontId="10" fillId="0" borderId="2" xfId="0" applyNumberFormat="1" applyFont="1" applyBorder="1" applyAlignment="1">
      <alignment horizontal="center" vertical="center"/>
    </xf>
    <xf numFmtId="49" fontId="11" fillId="2" borderId="14" xfId="0" applyNumberFormat="1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/>
    <xf numFmtId="0" fontId="9" fillId="0" borderId="1" xfId="0" applyFont="1" applyBorder="1"/>
    <xf numFmtId="0" fontId="9" fillId="0" borderId="7" xfId="0" applyFont="1" applyBorder="1" applyAlignment="1">
      <alignment horizontal="center"/>
    </xf>
    <xf numFmtId="0" fontId="9" fillId="0" borderId="6" xfId="0" applyFont="1" applyBorder="1"/>
    <xf numFmtId="0" fontId="9" fillId="2" borderId="2" xfId="0" applyFont="1" applyFill="1" applyBorder="1" applyProtection="1">
      <protection locked="0"/>
    </xf>
    <xf numFmtId="0" fontId="9" fillId="0" borderId="2" xfId="0" applyFont="1" applyBorder="1"/>
    <xf numFmtId="0" fontId="9" fillId="0" borderId="8" xfId="0" applyFont="1" applyBorder="1" applyAlignment="1">
      <alignment horizontal="center"/>
    </xf>
    <xf numFmtId="0" fontId="9" fillId="0" borderId="4" xfId="0" applyFont="1" applyBorder="1"/>
    <xf numFmtId="0" fontId="13" fillId="0" borderId="2" xfId="0" applyFont="1" applyBorder="1" applyAlignment="1" applyProtection="1">
      <alignment horizontal="right"/>
      <protection locked="0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4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9" sqref="N1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7.6640625" style="1" customWidth="1"/>
    <col min="4" max="4" width="11.5546875" style="1" customWidth="1"/>
    <col min="5" max="5" width="42.6640625" style="2" customWidth="1"/>
    <col min="6" max="6" width="9.33203125" style="2" customWidth="1"/>
    <col min="7" max="7" width="7.88671875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.21875" style="2" customWidth="1"/>
    <col min="12" max="12" width="9.5546875" style="2" customWidth="1"/>
    <col min="13" max="16384" width="9.109375" style="2"/>
  </cols>
  <sheetData>
    <row r="1" spans="1:12" ht="23.4" customHeight="1" x14ac:dyDescent="0.3">
      <c r="A1" s="1" t="s">
        <v>6</v>
      </c>
      <c r="C1" s="50" t="s">
        <v>49</v>
      </c>
      <c r="D1" s="51"/>
      <c r="E1" s="51"/>
      <c r="F1" s="6" t="s">
        <v>15</v>
      </c>
      <c r="G1" s="2" t="s">
        <v>16</v>
      </c>
      <c r="H1" s="52" t="s">
        <v>50</v>
      </c>
      <c r="I1" s="52"/>
      <c r="J1" s="52"/>
      <c r="K1" s="52"/>
    </row>
    <row r="2" spans="1:12" ht="17.399999999999999" x14ac:dyDescent="0.25">
      <c r="A2" s="8" t="s">
        <v>5</v>
      </c>
      <c r="C2" s="2"/>
      <c r="G2" s="2" t="s">
        <v>17</v>
      </c>
      <c r="H2" s="52" t="s">
        <v>51</v>
      </c>
      <c r="I2" s="52"/>
      <c r="J2" s="52"/>
      <c r="K2" s="52"/>
    </row>
    <row r="3" spans="1:12" ht="17.25" customHeight="1" x14ac:dyDescent="0.25">
      <c r="A3" s="4" t="s">
        <v>7</v>
      </c>
      <c r="C3" s="2"/>
      <c r="D3" s="3"/>
      <c r="E3" s="11" t="s">
        <v>8</v>
      </c>
      <c r="G3" s="2" t="s">
        <v>18</v>
      </c>
      <c r="H3" s="16">
        <v>23</v>
      </c>
      <c r="I3" s="16">
        <v>4</v>
      </c>
      <c r="J3" s="17">
        <v>2024</v>
      </c>
      <c r="K3" s="18"/>
    </row>
    <row r="4" spans="1:12" x14ac:dyDescent="0.25">
      <c r="C4" s="2"/>
      <c r="D4" s="4"/>
      <c r="H4" s="15" t="s">
        <v>34</v>
      </c>
      <c r="I4" s="15" t="s">
        <v>35</v>
      </c>
      <c r="J4" s="15" t="s">
        <v>36</v>
      </c>
    </row>
    <row r="5" spans="1:12" ht="31.2" thickBot="1" x14ac:dyDescent="0.3">
      <c r="A5" s="13" t="s">
        <v>13</v>
      </c>
      <c r="B5" s="14" t="s">
        <v>14</v>
      </c>
      <c r="C5" s="9" t="s">
        <v>0</v>
      </c>
      <c r="D5" s="9" t="s">
        <v>12</v>
      </c>
      <c r="E5" s="9" t="s">
        <v>11</v>
      </c>
      <c r="F5" s="9" t="s">
        <v>32</v>
      </c>
      <c r="G5" s="9" t="s">
        <v>1</v>
      </c>
      <c r="H5" s="9" t="s">
        <v>2</v>
      </c>
      <c r="I5" s="9" t="s">
        <v>3</v>
      </c>
      <c r="J5" s="9" t="s">
        <v>9</v>
      </c>
      <c r="K5" s="10" t="s">
        <v>10</v>
      </c>
      <c r="L5" s="9" t="s">
        <v>33</v>
      </c>
    </row>
    <row r="6" spans="1:12" ht="15.6" x14ac:dyDescent="0.3">
      <c r="A6" s="47">
        <v>1</v>
      </c>
      <c r="B6" s="38">
        <v>2</v>
      </c>
      <c r="C6" s="36" t="s">
        <v>19</v>
      </c>
      <c r="D6" s="37" t="s">
        <v>20</v>
      </c>
      <c r="E6" s="22" t="s">
        <v>39</v>
      </c>
      <c r="F6" s="28">
        <v>170</v>
      </c>
      <c r="G6" s="28">
        <f>F6*15.7/200</f>
        <v>13.345000000000001</v>
      </c>
      <c r="H6" s="28">
        <f>F6*15.7/200</f>
        <v>13.345000000000001</v>
      </c>
      <c r="I6" s="28">
        <f>F6*19.8/200</f>
        <v>16.829999999999998</v>
      </c>
      <c r="J6" s="28">
        <f>F6*283.3/200</f>
        <v>240.80500000000001</v>
      </c>
      <c r="K6" s="24">
        <v>44263</v>
      </c>
      <c r="L6" s="25">
        <v>83.67</v>
      </c>
    </row>
    <row r="7" spans="1:12" ht="15.6" x14ac:dyDescent="0.3">
      <c r="A7" s="47"/>
      <c r="B7" s="38"/>
      <c r="C7" s="39"/>
      <c r="D7" s="40" t="s">
        <v>24</v>
      </c>
      <c r="E7" s="23" t="s">
        <v>52</v>
      </c>
      <c r="F7" s="33">
        <v>60</v>
      </c>
      <c r="G7" s="33">
        <f>F7*0.32/40</f>
        <v>0.48</v>
      </c>
      <c r="H7" s="33">
        <v>0</v>
      </c>
      <c r="I7" s="33">
        <f>F7*0.96/40</f>
        <v>1.44</v>
      </c>
      <c r="J7" s="33">
        <f>F7*5.12/40</f>
        <v>7.68</v>
      </c>
      <c r="K7" s="34" t="s">
        <v>48</v>
      </c>
      <c r="L7" s="27">
        <v>22.1</v>
      </c>
    </row>
    <row r="8" spans="1:12" ht="15.6" x14ac:dyDescent="0.3">
      <c r="A8" s="47"/>
      <c r="B8" s="38"/>
      <c r="C8" s="39"/>
      <c r="D8" s="41" t="s">
        <v>21</v>
      </c>
      <c r="E8" s="20" t="s">
        <v>40</v>
      </c>
      <c r="F8" s="28">
        <v>200</v>
      </c>
      <c r="G8" s="28">
        <v>0.1</v>
      </c>
      <c r="H8" s="28">
        <v>0</v>
      </c>
      <c r="I8" s="28">
        <v>9.9</v>
      </c>
      <c r="J8" s="28">
        <v>40</v>
      </c>
      <c r="K8" s="26">
        <v>29.1</v>
      </c>
      <c r="L8" s="27">
        <v>5.26</v>
      </c>
    </row>
    <row r="9" spans="1:12" ht="15.6" x14ac:dyDescent="0.3">
      <c r="A9" s="47"/>
      <c r="B9" s="38"/>
      <c r="C9" s="39"/>
      <c r="D9" s="41" t="s">
        <v>22</v>
      </c>
      <c r="E9" s="21" t="s">
        <v>38</v>
      </c>
      <c r="F9" s="28">
        <v>30</v>
      </c>
      <c r="G9" s="28">
        <f>SUM(F9*2.37/30)</f>
        <v>2.37</v>
      </c>
      <c r="H9" s="28">
        <f>SUM(F9*0.3/30)</f>
        <v>0.3</v>
      </c>
      <c r="I9" s="28">
        <f>SUM(F9*14.49/30)</f>
        <v>14.49</v>
      </c>
      <c r="J9" s="28">
        <f>SUM(F9*70.14/30)</f>
        <v>70.14</v>
      </c>
      <c r="K9" s="26" t="s">
        <v>46</v>
      </c>
      <c r="L9" s="27">
        <v>2.4900000000000002</v>
      </c>
    </row>
    <row r="10" spans="1:12" ht="15.6" x14ac:dyDescent="0.3">
      <c r="A10" s="47"/>
      <c r="B10" s="38"/>
      <c r="C10" s="39"/>
      <c r="D10" s="41" t="s">
        <v>22</v>
      </c>
      <c r="E10" s="19" t="s">
        <v>37</v>
      </c>
      <c r="F10" s="28">
        <v>30</v>
      </c>
      <c r="G10" s="28">
        <f>SUM(F10*1.68/30)</f>
        <v>1.68</v>
      </c>
      <c r="H10" s="28">
        <f>SUM(F10*0.33/30)</f>
        <v>0.33</v>
      </c>
      <c r="I10" s="28">
        <f>SUM(F10*14.82/30)</f>
        <v>14.82</v>
      </c>
      <c r="J10" s="28">
        <f>SUM(F10*68.97/30)</f>
        <v>68.97</v>
      </c>
      <c r="K10" s="26" t="s">
        <v>46</v>
      </c>
      <c r="L10" s="27">
        <v>2.5499999999999998</v>
      </c>
    </row>
    <row r="11" spans="1:12" ht="15.6" x14ac:dyDescent="0.3">
      <c r="A11" s="47"/>
      <c r="B11" s="38"/>
      <c r="C11" s="39"/>
      <c r="D11" s="40"/>
      <c r="E11" s="23"/>
      <c r="F11" s="33"/>
      <c r="G11" s="33"/>
      <c r="H11" s="33"/>
      <c r="I11" s="33"/>
      <c r="J11" s="33"/>
      <c r="K11" s="26"/>
      <c r="L11" s="27"/>
    </row>
    <row r="12" spans="1:12" ht="15.6" x14ac:dyDescent="0.3">
      <c r="A12" s="47"/>
      <c r="B12" s="38"/>
      <c r="C12" s="39"/>
      <c r="D12" s="40"/>
      <c r="E12" s="12"/>
      <c r="F12" s="27"/>
      <c r="G12" s="27"/>
      <c r="H12" s="27"/>
      <c r="I12" s="27"/>
      <c r="J12" s="27"/>
      <c r="K12" s="26"/>
      <c r="L12" s="27"/>
    </row>
    <row r="13" spans="1:12" ht="15.6" x14ac:dyDescent="0.3">
      <c r="A13" s="48"/>
      <c r="B13" s="42"/>
      <c r="C13" s="43"/>
      <c r="D13" s="44" t="s">
        <v>31</v>
      </c>
      <c r="E13" s="5"/>
      <c r="F13" s="29">
        <f>SUM(F6:F12)</f>
        <v>490</v>
      </c>
      <c r="G13" s="29">
        <f t="shared" ref="G13" si="0">SUM(G6:G12)</f>
        <v>17.975000000000001</v>
      </c>
      <c r="H13" s="29">
        <f t="shared" ref="H13" si="1">SUM(H6:H12)</f>
        <v>13.975000000000001</v>
      </c>
      <c r="I13" s="29">
        <f t="shared" ref="I13" si="2">SUM(I6:I12)</f>
        <v>57.480000000000004</v>
      </c>
      <c r="J13" s="29">
        <f t="shared" ref="J13:L13" si="3">SUM(J6:J12)</f>
        <v>427.59500000000003</v>
      </c>
      <c r="K13" s="30"/>
      <c r="L13" s="29">
        <f t="shared" si="3"/>
        <v>116.07000000000001</v>
      </c>
    </row>
    <row r="14" spans="1:12" ht="15.6" x14ac:dyDescent="0.3">
      <c r="A14" s="45">
        <f>A6</f>
        <v>1</v>
      </c>
      <c r="B14" s="45">
        <f>B6</f>
        <v>2</v>
      </c>
      <c r="C14" s="46" t="s">
        <v>23</v>
      </c>
      <c r="D14" s="41" t="s">
        <v>24</v>
      </c>
      <c r="E14" s="23" t="s">
        <v>53</v>
      </c>
      <c r="F14" s="28">
        <v>60</v>
      </c>
      <c r="G14" s="28">
        <f>F14*0.5/50</f>
        <v>0.6</v>
      </c>
      <c r="H14" s="28">
        <f>F14*0.1/50</f>
        <v>0.12</v>
      </c>
      <c r="I14" s="28">
        <f>F14*1.9/50</f>
        <v>2.2799999999999998</v>
      </c>
      <c r="J14" s="28">
        <f>F14*11/50</f>
        <v>13.2</v>
      </c>
      <c r="K14" s="35" t="s">
        <v>47</v>
      </c>
      <c r="L14" s="27">
        <v>10.99</v>
      </c>
    </row>
    <row r="15" spans="1:12" ht="31.2" x14ac:dyDescent="0.3">
      <c r="A15" s="47"/>
      <c r="B15" s="38"/>
      <c r="C15" s="39"/>
      <c r="D15" s="41" t="s">
        <v>25</v>
      </c>
      <c r="E15" s="22" t="s">
        <v>41</v>
      </c>
      <c r="F15" s="28">
        <v>200</v>
      </c>
      <c r="G15" s="28">
        <f>F15*1.9/250+0.2+0.8</f>
        <v>2.52</v>
      </c>
      <c r="H15" s="28">
        <f>F15*5.2/250+0.85</f>
        <v>5.01</v>
      </c>
      <c r="I15" s="28">
        <f>F15*9/250+0.4</f>
        <v>7.6000000000000005</v>
      </c>
      <c r="J15" s="28">
        <f>F15*90.4/250+3+11</f>
        <v>86.32</v>
      </c>
      <c r="K15" s="26">
        <v>44257</v>
      </c>
      <c r="L15" s="27">
        <v>27.62</v>
      </c>
    </row>
    <row r="16" spans="1:12" ht="15.6" x14ac:dyDescent="0.3">
      <c r="A16" s="47"/>
      <c r="B16" s="38"/>
      <c r="C16" s="39"/>
      <c r="D16" s="41" t="s">
        <v>26</v>
      </c>
      <c r="E16" s="22" t="s">
        <v>42</v>
      </c>
      <c r="F16" s="28">
        <v>90</v>
      </c>
      <c r="G16" s="28">
        <f>F16*13.32/90</f>
        <v>13.32</v>
      </c>
      <c r="H16" s="28">
        <f>F16*11.16/90</f>
        <v>11.16</v>
      </c>
      <c r="I16" s="28">
        <f>F16*8.19/90</f>
        <v>8.19</v>
      </c>
      <c r="J16" s="28">
        <f>F16*186.3/90</f>
        <v>186.3</v>
      </c>
      <c r="K16" s="26">
        <v>44325</v>
      </c>
      <c r="L16" s="27">
        <v>48.79</v>
      </c>
    </row>
    <row r="17" spans="1:12" ht="15.6" x14ac:dyDescent="0.3">
      <c r="A17" s="47"/>
      <c r="B17" s="38"/>
      <c r="C17" s="39"/>
      <c r="D17" s="41" t="s">
        <v>27</v>
      </c>
      <c r="E17" s="20" t="s">
        <v>43</v>
      </c>
      <c r="F17" s="28">
        <v>150</v>
      </c>
      <c r="G17" s="28">
        <f>F17*3.75/150</f>
        <v>3.75</v>
      </c>
      <c r="H17" s="28">
        <f>F17*7.1/150</f>
        <v>7.1</v>
      </c>
      <c r="I17" s="28">
        <f>F17*37.7/150</f>
        <v>37.700000000000003</v>
      </c>
      <c r="J17" s="28">
        <f>F17*230.02/150</f>
        <v>230.02</v>
      </c>
      <c r="K17" s="26">
        <v>38.299999999999997</v>
      </c>
      <c r="L17" s="27">
        <v>10.06</v>
      </c>
    </row>
    <row r="18" spans="1:12" ht="15.6" x14ac:dyDescent="0.3">
      <c r="A18" s="47"/>
      <c r="B18" s="38"/>
      <c r="C18" s="39"/>
      <c r="D18" s="41" t="s">
        <v>28</v>
      </c>
      <c r="E18" s="22" t="s">
        <v>44</v>
      </c>
      <c r="F18" s="28">
        <v>200</v>
      </c>
      <c r="G18" s="28">
        <v>0.4</v>
      </c>
      <c r="H18" s="28">
        <v>0.4</v>
      </c>
      <c r="I18" s="28">
        <v>18.399999999999999</v>
      </c>
      <c r="J18" s="28">
        <v>80</v>
      </c>
      <c r="K18" s="26">
        <v>44265</v>
      </c>
      <c r="L18" s="27">
        <v>11.49</v>
      </c>
    </row>
    <row r="19" spans="1:12" ht="15.6" x14ac:dyDescent="0.3">
      <c r="A19" s="47"/>
      <c r="B19" s="38"/>
      <c r="C19" s="39"/>
      <c r="D19" s="41" t="s">
        <v>29</v>
      </c>
      <c r="E19" s="21" t="s">
        <v>38</v>
      </c>
      <c r="F19" s="28">
        <v>50</v>
      </c>
      <c r="G19" s="28">
        <f>SUM(F19*2.37/30)</f>
        <v>3.95</v>
      </c>
      <c r="H19" s="28">
        <f>SUM(F19*0.3/30)</f>
        <v>0.5</v>
      </c>
      <c r="I19" s="28">
        <f>SUM(F19*14.49/30)</f>
        <v>24.15</v>
      </c>
      <c r="J19" s="28">
        <f>SUM(F19*70.14/30)</f>
        <v>116.9</v>
      </c>
      <c r="K19" s="26" t="s">
        <v>45</v>
      </c>
      <c r="L19" s="27">
        <v>4.1500000000000004</v>
      </c>
    </row>
    <row r="20" spans="1:12" ht="15.6" x14ac:dyDescent="0.3">
      <c r="A20" s="47"/>
      <c r="B20" s="38"/>
      <c r="C20" s="39"/>
      <c r="D20" s="41" t="s">
        <v>30</v>
      </c>
      <c r="E20" s="19" t="s">
        <v>37</v>
      </c>
      <c r="F20" s="28">
        <v>34</v>
      </c>
      <c r="G20" s="28">
        <f>SUM(F20*1.68/30)</f>
        <v>1.9039999999999999</v>
      </c>
      <c r="H20" s="28">
        <f>SUM(F20*0.33/30)</f>
        <v>0.374</v>
      </c>
      <c r="I20" s="28">
        <f>SUM(F20*14.82/30)</f>
        <v>16.795999999999999</v>
      </c>
      <c r="J20" s="28">
        <f>SUM(F20*68.97/30)</f>
        <v>78.165999999999997</v>
      </c>
      <c r="K20" s="26" t="s">
        <v>45</v>
      </c>
      <c r="L20" s="27">
        <v>2.97</v>
      </c>
    </row>
    <row r="21" spans="1:12" ht="15.6" x14ac:dyDescent="0.3">
      <c r="A21" s="47"/>
      <c r="B21" s="38"/>
      <c r="C21" s="39"/>
      <c r="D21" s="40"/>
      <c r="E21" s="12"/>
      <c r="F21" s="27"/>
      <c r="G21" s="27"/>
      <c r="H21" s="27"/>
      <c r="I21" s="27"/>
      <c r="J21" s="27"/>
      <c r="K21" s="26"/>
      <c r="L21" s="27"/>
    </row>
    <row r="22" spans="1:12" ht="15.6" x14ac:dyDescent="0.3">
      <c r="A22" s="47"/>
      <c r="B22" s="38"/>
      <c r="C22" s="39"/>
      <c r="D22" s="40"/>
      <c r="E22" s="12"/>
      <c r="F22" s="27"/>
      <c r="G22" s="27"/>
      <c r="H22" s="27"/>
      <c r="I22" s="27"/>
      <c r="J22" s="27"/>
      <c r="K22" s="26"/>
      <c r="L22" s="27"/>
    </row>
    <row r="23" spans="1:12" ht="15.6" x14ac:dyDescent="0.3">
      <c r="A23" s="48"/>
      <c r="B23" s="42"/>
      <c r="C23" s="43"/>
      <c r="D23" s="44" t="s">
        <v>31</v>
      </c>
      <c r="E23" s="5"/>
      <c r="F23" s="29">
        <f>SUM(F14:F22)</f>
        <v>784</v>
      </c>
      <c r="G23" s="29">
        <f t="shared" ref="G23" si="4">SUM(G14:G22)</f>
        <v>26.443999999999999</v>
      </c>
      <c r="H23" s="29">
        <f t="shared" ref="H23" si="5">SUM(H14:H22)</f>
        <v>24.663999999999998</v>
      </c>
      <c r="I23" s="29">
        <f t="shared" ref="I23" si="6">SUM(I14:I22)</f>
        <v>115.11599999999999</v>
      </c>
      <c r="J23" s="29">
        <f t="shared" ref="J23:L23" si="7">SUM(J14:J22)</f>
        <v>790.90599999999995</v>
      </c>
      <c r="K23" s="30"/>
      <c r="L23" s="29">
        <f t="shared" si="7"/>
        <v>116.07000000000001</v>
      </c>
    </row>
    <row r="24" spans="1:12" ht="15.75" customHeight="1" thickBot="1" x14ac:dyDescent="0.35">
      <c r="A24" s="49">
        <f>A6</f>
        <v>1</v>
      </c>
      <c r="B24" s="49">
        <f>B6</f>
        <v>2</v>
      </c>
      <c r="C24" s="53" t="s">
        <v>4</v>
      </c>
      <c r="D24" s="54"/>
      <c r="E24" s="7"/>
      <c r="F24" s="32">
        <f>F13+F23</f>
        <v>1274</v>
      </c>
      <c r="G24" s="32">
        <f t="shared" ref="G24" si="8">G13+G23</f>
        <v>44.418999999999997</v>
      </c>
      <c r="H24" s="32">
        <f t="shared" ref="H24" si="9">H13+H23</f>
        <v>38.638999999999996</v>
      </c>
      <c r="I24" s="32">
        <f t="shared" ref="I24" si="10">I13+I23</f>
        <v>172.596</v>
      </c>
      <c r="J24" s="32">
        <f t="shared" ref="J24:L24" si="11">J13+J23</f>
        <v>1218.501</v>
      </c>
      <c r="K24" s="31"/>
      <c r="L24" s="32">
        <f t="shared" si="11"/>
        <v>232.14000000000001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2023-10-20T05:17:50Z</cp:lastPrinted>
  <dcterms:created xsi:type="dcterms:W3CDTF">2022-05-16T14:23:56Z</dcterms:created>
  <dcterms:modified xsi:type="dcterms:W3CDTF">2024-04-22T03:31:25Z</dcterms:modified>
</cp:coreProperties>
</file>